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 tabRatio="285"/>
  </bookViews>
  <sheets>
    <sheet name="Sheet3" sheetId="1" r:id="rId1"/>
    <sheet name="Sheet4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<sst xmlns="http://schemas.openxmlformats.org/spreadsheetml/2006/main" count="170" uniqueCount="53">
  <si>
    <t>Vehicle Type (Non-Gear Model)</t>
  </si>
  <si>
    <t>4-Seater Standard Vehicle</t>
  </si>
  <si>
    <t>Battery</t>
  </si>
  <si>
    <t>48V</t>
  </si>
  <si>
    <t>Vehicle Weight</t>
  </si>
  <si>
    <t>kg</t>
  </si>
  <si>
    <t>Controller</t>
  </si>
  <si>
    <t>Payload (incl. Driver)</t>
  </si>
  <si>
    <t>No-load Flat Speed</t>
  </si>
  <si>
    <t>km/h</t>
  </si>
  <si>
    <t>No-load Climbing Speed</t>
  </si>
  <si>
    <t>Full-load Flat Speed</t>
  </si>
  <si>
    <t>Full-load Climbing Speed</t>
  </si>
  <si>
    <t>Tire Type</t>
  </si>
  <si>
    <t>Loaded Rolling Radius</t>
  </si>
  <si>
    <t>m</t>
  </si>
  <si>
    <t>Tire Radius</t>
  </si>
  <si>
    <t>Gear Ratio</t>
  </si>
  <si>
    <t>No-load Gradeability</t>
  </si>
  <si>
    <t>%</t>
  </si>
  <si>
    <t>°</t>
  </si>
  <si>
    <t>Full-load Gradeability</t>
  </si>
  <si>
    <t>Rolling Resistance Coefficient</t>
  </si>
  <si>
    <t>Drag Coefficient</t>
  </si>
  <si>
    <t>Transmission Efficiency</t>
  </si>
  <si>
    <t>Frontal Area</t>
  </si>
  <si>
    <t>m2</t>
  </si>
  <si>
    <t>Full-load Motor Output (Flat Road)</t>
  </si>
  <si>
    <t>Aerodynamic Drag Power</t>
  </si>
  <si>
    <t>kW</t>
  </si>
  <si>
    <t>Vehicle Tractive Force</t>
  </si>
  <si>
    <t>N</t>
  </si>
  <si>
    <t>Flat Road with Drag</t>
  </si>
  <si>
    <t>Wheel Torque</t>
  </si>
  <si>
    <t>N.m</t>
  </si>
  <si>
    <t>Motor Output Torque</t>
  </si>
  <si>
    <t>Full-load Motor Torque (Flat)</t>
  </si>
  <si>
    <t>Motor Speed</t>
  </si>
  <si>
    <t>r/min</t>
  </si>
  <si>
    <t>Speed</t>
  </si>
  <si>
    <t>Motor Output Power</t>
  </si>
  <si>
    <t>Full-load Motor Power (Flat)</t>
  </si>
  <si>
    <t>No-load Motor Output (Flat Road)</t>
  </si>
  <si>
    <t>(Based on one 91 kg driver)</t>
  </si>
  <si>
    <t>No-load Motor Torque (Flat)</t>
  </si>
  <si>
    <t>No-load Motor Power (Flat)</t>
  </si>
  <si>
    <t>Climbing Torque</t>
  </si>
  <si>
    <t>Full-load Climbing Torque</t>
  </si>
  <si>
    <t>Full-load Climbing Motor Speed</t>
  </si>
  <si>
    <t>Full-load Climbing Motor Power</t>
  </si>
  <si>
    <t>No-load Climbing Torque</t>
  </si>
  <si>
    <t>No-load Climbing Motor Speed</t>
  </si>
  <si>
    <t>No-load Climbing Motor Power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</si>
</sst>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_ "/>
  </numFmts>
  <fonts count="26">
    <font>
      <sz val="11"/>
      <color theme="1"/>
      <name val="Tahoma"/>
      <charset val="134"/>
    </font>
    <font>
      <b/>
      <sz val="11"/>
      <color theme="1"/>
      <name val="宋体"/>
      <charset val="134"/>
    </font>
    <font>
      <b/>
      <sz val="11"/>
      <color rgb="FFFF0000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rgb="FFFF0000"/>
      <name val="Tahom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10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1" borderId="10" applyNumberFormat="0" applyAlignment="0" applyProtection="0">
      <alignment vertical="center"/>
    </xf>
    <xf numFmtId="0" fontId="16" fillId="12" borderId="11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18" fillId="13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</cellStyleXfs>
  <cellXfs count="59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2" borderId="1" xfId="0" applyFont="1" applyFill="1" applyBorder="1"/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4" borderId="1" xfId="0" applyFont="1" applyFill="1" applyBorder="1"/>
    <xf numFmtId="0" fontId="0" fillId="0" borderId="1" xfId="0" applyBorder="1" applyAlignment="1">
      <alignment horizontal="center"/>
    </xf>
    <xf numFmtId="0" fontId="3" fillId="5" borderId="1" xfId="0" applyFont="1" applyFill="1" applyBorder="1"/>
    <xf numFmtId="176" fontId="0" fillId="0" borderId="0" xfId="0" applyNumberFormat="1"/>
    <xf numFmtId="176" fontId="0" fillId="6" borderId="1" xfId="0" applyNumberForma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1" fillId="7" borderId="1" xfId="0" applyFont="1" applyFill="1" applyBorder="1"/>
    <xf numFmtId="0" fontId="4" fillId="7" borderId="1" xfId="0" applyFont="1" applyFill="1" applyBorder="1" applyAlignment="1">
      <alignment horizontal="center" vertical="center" wrapText="1"/>
    </xf>
    <xf numFmtId="0" fontId="0" fillId="0" borderId="2" xfId="0" applyBorder="1"/>
    <xf numFmtId="176" fontId="4" fillId="7" borderId="1" xfId="0" applyNumberFormat="1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3" fillId="7" borderId="1" xfId="0" applyFont="1" applyFill="1" applyBorder="1"/>
    <xf numFmtId="176" fontId="0" fillId="7" borderId="1" xfId="0" applyNumberFormat="1" applyFill="1" applyBorder="1" applyAlignment="1">
      <alignment horizontal="center"/>
    </xf>
    <xf numFmtId="0" fontId="3" fillId="6" borderId="1" xfId="0" applyFont="1" applyFill="1" applyBorder="1" applyAlignment="1">
      <alignment horizontal="center" vertical="center" wrapText="1"/>
    </xf>
    <xf numFmtId="176" fontId="4" fillId="7" borderId="1" xfId="0" applyNumberFormat="1" applyFont="1" applyFill="1" applyBorder="1"/>
    <xf numFmtId="0" fontId="0" fillId="0" borderId="3" xfId="0" applyBorder="1"/>
    <xf numFmtId="0" fontId="3" fillId="7" borderId="1" xfId="0" applyFont="1" applyFill="1" applyBorder="1" applyAlignment="1">
      <alignment horizontal="center"/>
    </xf>
    <xf numFmtId="0" fontId="0" fillId="5" borderId="1" xfId="0" applyFill="1" applyBorder="1"/>
    <xf numFmtId="0" fontId="4" fillId="7" borderId="1" xfId="0" applyFont="1" applyFill="1" applyBorder="1" applyAlignment="1">
      <alignment horizontal="center"/>
    </xf>
    <xf numFmtId="176" fontId="5" fillId="5" borderId="1" xfId="0" applyNumberFormat="1" applyFont="1" applyFill="1" applyBorder="1" applyAlignment="1">
      <alignment horizontal="center"/>
    </xf>
    <xf numFmtId="177" fontId="0" fillId="7" borderId="1" xfId="0" applyNumberFormat="1" applyFill="1" applyBorder="1" applyAlignment="1">
      <alignment horizontal="center"/>
    </xf>
    <xf numFmtId="177" fontId="5" fillId="5" borderId="1" xfId="0" applyNumberFormat="1" applyFont="1" applyFill="1" applyBorder="1" applyAlignment="1">
      <alignment horizontal="center"/>
    </xf>
    <xf numFmtId="178" fontId="5" fillId="7" borderId="1" xfId="0" applyNumberFormat="1" applyFont="1" applyFill="1" applyBorder="1" applyAlignment="1">
      <alignment horizontal="center"/>
    </xf>
    <xf numFmtId="0" fontId="1" fillId="8" borderId="1" xfId="0" applyFont="1" applyFill="1" applyBorder="1"/>
    <xf numFmtId="0" fontId="3" fillId="8" borderId="1" xfId="0" applyFont="1" applyFill="1" applyBorder="1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3" fillId="8" borderId="1" xfId="0" applyFont="1" applyFill="1" applyBorder="1"/>
    <xf numFmtId="176" fontId="0" fillId="8" borderId="1" xfId="0" applyNumberFormat="1" applyFill="1" applyBorder="1" applyAlignment="1">
      <alignment horizontal="center"/>
    </xf>
    <xf numFmtId="0" fontId="3" fillId="7" borderId="4" xfId="0" applyFont="1" applyFill="1" applyBorder="1" applyAlignment="1">
      <alignment vertical="center" wrapText="1"/>
    </xf>
    <xf numFmtId="0" fontId="3" fillId="7" borderId="2" xfId="0" applyFont="1" applyFill="1" applyBorder="1" applyAlignment="1">
      <alignment vertical="center" wrapText="1"/>
    </xf>
    <xf numFmtId="0" fontId="3" fillId="9" borderId="1" xfId="0" applyFont="1" applyFill="1" applyBorder="1"/>
    <xf numFmtId="0" fontId="0" fillId="9" borderId="1" xfId="0" applyFill="1" applyBorder="1" applyAlignment="1">
      <alignment horizontal="center"/>
    </xf>
    <xf numFmtId="178" fontId="0" fillId="9" borderId="1" xfId="0" applyNumberFormat="1" applyFill="1" applyBorder="1" applyAlignment="1">
      <alignment horizontal="center"/>
    </xf>
    <xf numFmtId="176" fontId="4" fillId="9" borderId="1" xfId="0" applyNumberFormat="1" applyFont="1" applyFill="1" applyBorder="1" applyAlignment="1">
      <alignment horizontal="center"/>
    </xf>
    <xf numFmtId="177" fontId="0" fillId="8" borderId="1" xfId="0" applyNumberFormat="1" applyFill="1" applyBorder="1" applyAlignment="1">
      <alignment horizontal="center"/>
    </xf>
    <xf numFmtId="177" fontId="4" fillId="9" borderId="1" xfId="0" applyNumberFormat="1" applyFont="1" applyFill="1" applyBorder="1" applyAlignment="1">
      <alignment horizontal="center"/>
    </xf>
    <xf numFmtId="0" fontId="0" fillId="0" borderId="5" xfId="0" applyBorder="1"/>
    <xf numFmtId="0" fontId="1" fillId="0" borderId="1" xfId="0" applyFont="1" applyBorder="1"/>
    <xf numFmtId="176" fontId="0" fillId="5" borderId="1" xfId="0" applyNumberFormat="1" applyFill="1" applyBorder="1" applyAlignment="1">
      <alignment horizontal="center"/>
    </xf>
    <xf numFmtId="176" fontId="0" fillId="5" borderId="1" xfId="0" applyNumberFormat="1" applyFill="1" applyBorder="1"/>
    <xf numFmtId="176" fontId="0" fillId="4" borderId="1" xfId="0" applyNumberFormat="1" applyFill="1" applyBorder="1" applyAlignment="1">
      <alignment horizontal="center"/>
    </xf>
    <xf numFmtId="176" fontId="0" fillId="4" borderId="1" xfId="0" applyNumberFormat="1" applyFill="1" applyBorder="1"/>
    <xf numFmtId="0" fontId="0" fillId="0" borderId="6" xfId="0" applyBorder="1"/>
    <xf numFmtId="0" fontId="3" fillId="2" borderId="1" xfId="0" applyFont="1" applyFill="1" applyBorder="1" applyAlignment="1">
      <alignment horizontal="center"/>
    </xf>
    <xf numFmtId="0" fontId="0" fillId="2" borderId="1" xfId="0" applyFill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zoomScale="145" zoomScaleNormal="145" workbookViewId="0">
      <selection activeCell="D15" sqref="D15:D25"/>
    </sheetView>
  </sheetViews>
  <sheetFormatPr defaultColWidth="9" defaultRowHeight="14.25"/>
  <cols>
    <col min="1" max="1" width="35.9916666666667" customWidth="1"/>
    <col min="2" max="2" width="25.3583333333333" customWidth="1"/>
    <col min="4" max="4" width="29.7083333333333" customWidth="1"/>
    <col min="5" max="5" width="13" customWidth="1"/>
    <col min="6" max="6" width="14.2083333333333" customWidth="1"/>
    <col min="7" max="7" width="16.25" customWidth="1"/>
  </cols>
  <sheetData>
    <row r="1" spans="1:9">
      <c r="A1" s="1" t="s">
        <v>0</v>
      </c>
      <c r="B1" s="2" t="s">
        <v>1</v>
      </c>
      <c r="C1" s="3"/>
      <c r="E1" s="4" t="s">
        <v>2</v>
      </c>
      <c r="F1" s="5" t="s">
        <v>3</v>
      </c>
      <c r="G1" s="5"/>
      <c r="I1" s="6"/>
    </row>
    <row r="2" spans="1:9">
      <c r="A2" s="7" t="s">
        <v>4</v>
      </c>
      <c r="B2" s="8">
        <v>678</v>
      </c>
      <c r="C2" s="3" t="s">
        <v>5</v>
      </c>
      <c r="E2" s="9" t="s">
        <v>6</v>
      </c>
      <c r="F2" s="9"/>
      <c r="G2" s="10"/>
      <c r="I2" s="6"/>
    </row>
    <row r="3" spans="1:9">
      <c r="A3" s="7" t="s">
        <v>7</v>
      </c>
      <c r="B3" s="8">
        <v>430</v>
      </c>
      <c r="C3" s="3" t="s">
        <v>5</v>
      </c>
      <c r="E3" s="6"/>
      <c r="F3" s="6"/>
      <c r="I3" s="6"/>
    </row>
    <row r="4" spans="1:9">
      <c r="A4" s="11" t="s">
        <v>8</v>
      </c>
      <c r="B4" s="8">
        <v>40</v>
      </c>
      <c r="C4" s="3" t="s">
        <v>9</v>
      </c>
      <c r="D4" s="11" t="s">
        <v>10</v>
      </c>
      <c r="E4" s="8">
        <v>15.7</v>
      </c>
      <c r="F4" s="12" t="s">
        <v>9</v>
      </c>
      <c r="I4" s="6"/>
    </row>
    <row r="5" spans="1:9">
      <c r="A5" s="13" t="s">
        <v>11</v>
      </c>
      <c r="B5" s="8">
        <v>40</v>
      </c>
      <c r="C5" s="3" t="s">
        <v>9</v>
      </c>
      <c r="D5" s="13" t="s">
        <v>12</v>
      </c>
      <c r="E5" s="8">
        <v>10.7</v>
      </c>
      <c r="F5" s="12" t="s">
        <v>9</v>
      </c>
      <c r="I5" s="6"/>
    </row>
    <row r="6" spans="1:9">
      <c r="A6" s="7" t="s">
        <v>13</v>
      </c>
      <c r="B6" s="8"/>
      <c r="C6" s="3"/>
      <c r="E6" s="6"/>
      <c r="F6" s="6"/>
      <c r="I6" s="6"/>
    </row>
    <row r="7" spans="1:9">
      <c r="A7" s="7" t="s">
        <v>14</v>
      </c>
      <c r="B7" s="8">
        <v>0.28</v>
      </c>
      <c r="C7" s="3" t="s">
        <v>15</v>
      </c>
      <c r="E7" s="6"/>
      <c r="F7" s="6"/>
      <c r="I7" s="6"/>
    </row>
    <row r="8" spans="1:9">
      <c r="A8" s="7" t="s">
        <v>16</v>
      </c>
      <c r="B8" s="8">
        <v>0.28</v>
      </c>
      <c r="C8" s="3" t="s">
        <v>15</v>
      </c>
      <c r="D8" s="14"/>
      <c r="E8" s="6"/>
      <c r="F8" s="6"/>
      <c r="I8" s="6"/>
    </row>
    <row r="9" spans="1:9">
      <c r="A9" s="7" t="s">
        <v>17</v>
      </c>
      <c r="B9" s="8">
        <v>12.3</v>
      </c>
      <c r="C9" s="3"/>
      <c r="E9" s="6"/>
      <c r="F9" s="6"/>
      <c r="I9" s="6"/>
    </row>
    <row r="10" spans="1:9">
      <c r="A10" s="7" t="s">
        <v>18</v>
      </c>
      <c r="B10" s="8">
        <v>30</v>
      </c>
      <c r="C10" s="3" t="s">
        <v>19</v>
      </c>
      <c r="D10" s="15">
        <f>180/3.1415926*ATAN(B10/100)</f>
        <v>16.699244518852</v>
      </c>
      <c r="E10" s="3" t="s">
        <v>20</v>
      </c>
      <c r="F10" s="6"/>
      <c r="I10" s="6"/>
    </row>
    <row r="11" spans="1:9">
      <c r="A11" s="7" t="s">
        <v>21</v>
      </c>
      <c r="B11" s="8">
        <v>30</v>
      </c>
      <c r="C11" s="3" t="s">
        <v>19</v>
      </c>
      <c r="D11" s="15">
        <f>180/3.1415926*ATAN(B11/100)</f>
        <v>16.699244518852</v>
      </c>
      <c r="E11" s="56" t="s">
        <v>20</v>
      </c>
      <c r="F11" s="6"/>
      <c r="I11" s="6"/>
    </row>
    <row r="12" spans="1:9">
      <c r="A12" s="7" t="s">
        <v>22</v>
      </c>
      <c r="B12" s="8">
        <v>0.02</v>
      </c>
      <c r="C12" s="3"/>
      <c r="E12" s="57" t="s">
        <v>23</v>
      </c>
      <c r="F12" s="8">
        <v>0.45</v>
      </c>
      <c r="G12" s="58"/>
      <c r="I12" s="6"/>
    </row>
    <row r="13" spans="1:9">
      <c r="A13" s="7" t="s">
        <v>24</v>
      </c>
      <c r="B13" s="8">
        <v>0.9</v>
      </c>
      <c r="C13" s="3"/>
      <c r="E13" s="57" t="s">
        <v>25</v>
      </c>
      <c r="F13" s="8">
        <v>2.4</v>
      </c>
      <c r="G13" s="58" t="s">
        <v>26</v>
      </c>
      <c r="I13" s="6"/>
    </row>
    <row r="14" spans="1:9">
      <c r="A14" s="19" t="s">
        <v>27</v>
      </c>
      <c r="B14" s="12"/>
      <c r="C14" s="3"/>
      <c r="E14" s="20" t="s">
        <v>28</v>
      </c>
      <c r="F14" s="21"/>
      <c r="G14" s="22">
        <f>F12*F13*B5*B5*B5/76140/0.9</f>
        <v>1.0086682427108</v>
      </c>
      <c r="H14" s="23" t="s">
        <v>29</v>
      </c>
      <c r="I14" s="6"/>
    </row>
    <row r="15" spans="1:9">
      <c r="A15" s="24" t="s">
        <v>30</v>
      </c>
      <c r="B15" s="25">
        <f>(B2+B3)*9.81*B12</f>
        <v>217.3896</v>
      </c>
      <c r="C15" s="3" t="s">
        <v>31</v>
      </c>
      <c r="D15" s="26" t="s">
        <v>32</v>
      </c>
      <c r="E15" s="20"/>
      <c r="F15" s="21"/>
      <c r="G15" s="27"/>
      <c r="H15" s="23"/>
      <c r="I15" s="12"/>
    </row>
    <row r="16" customHeight="1" spans="1:9">
      <c r="A16" s="24" t="s">
        <v>33</v>
      </c>
      <c r="B16" s="25">
        <f>B15*B7</f>
        <v>60.869088</v>
      </c>
      <c r="C16" s="3" t="s">
        <v>34</v>
      </c>
      <c r="D16" s="28"/>
      <c r="E16" s="29"/>
      <c r="F16" s="21"/>
      <c r="G16" s="30"/>
      <c r="H16" s="23"/>
      <c r="I16" s="12"/>
    </row>
    <row r="17" customHeight="1" spans="1:9">
      <c r="A17" s="24" t="s">
        <v>35</v>
      </c>
      <c r="B17" s="25">
        <f>B16/B9/B13</f>
        <v>5.49856260162602</v>
      </c>
      <c r="C17" s="3" t="s">
        <v>34</v>
      </c>
      <c r="D17" s="28"/>
      <c r="E17" s="31" t="s">
        <v>36</v>
      </c>
      <c r="F17" s="21"/>
      <c r="G17" s="32">
        <f>G19*9550/G18</f>
        <v>7.56525460490727</v>
      </c>
      <c r="H17" s="23" t="s">
        <v>34</v>
      </c>
      <c r="I17" s="12"/>
    </row>
    <row r="18" spans="1:9">
      <c r="A18" s="24" t="s">
        <v>37</v>
      </c>
      <c r="B18" s="33">
        <f>B5*60*B9/3.6/2/3.1415926/B7</f>
        <v>4660.96627005588</v>
      </c>
      <c r="C18" s="3" t="s">
        <v>38</v>
      </c>
      <c r="D18" s="28"/>
      <c r="E18" s="31" t="s">
        <v>39</v>
      </c>
      <c r="F18" s="21"/>
      <c r="G18" s="34">
        <f>B18</f>
        <v>4660.96627005588</v>
      </c>
      <c r="H18" s="35" t="s">
        <v>38</v>
      </c>
      <c r="I18" s="12"/>
    </row>
    <row r="19" spans="1:9">
      <c r="A19" s="24" t="s">
        <v>40</v>
      </c>
      <c r="B19" s="25">
        <f>B17*B18/9550</f>
        <v>2.68362458847849</v>
      </c>
      <c r="C19" s="3" t="s">
        <v>29</v>
      </c>
      <c r="D19" s="28"/>
      <c r="E19" s="31" t="s">
        <v>41</v>
      </c>
      <c r="F19" s="21"/>
      <c r="G19" s="32">
        <f>G14+B19</f>
        <v>3.69229283118928</v>
      </c>
      <c r="H19" s="23" t="s">
        <v>29</v>
      </c>
      <c r="I19" s="12"/>
    </row>
    <row r="20" spans="1:9">
      <c r="A20" s="36" t="s">
        <v>42</v>
      </c>
      <c r="B20" s="37" t="s">
        <v>43</v>
      </c>
      <c r="C20" s="38"/>
      <c r="D20" s="28"/>
      <c r="E20" s="39"/>
      <c r="F20" s="21"/>
    </row>
    <row r="21" spans="1:9">
      <c r="A21" s="40" t="s">
        <v>30</v>
      </c>
      <c r="B21" s="41">
        <f>(B2+91)*9.81*B12</f>
        <v>150.8778</v>
      </c>
      <c r="C21" s="38" t="s">
        <v>31</v>
      </c>
      <c r="D21" s="28"/>
      <c r="E21" s="42"/>
      <c r="F21" s="43"/>
      <c r="G21" s="44"/>
      <c r="H21" s="45"/>
      <c r="I21" s="12"/>
    </row>
    <row r="22" spans="1:9">
      <c r="A22" s="40" t="s">
        <v>33</v>
      </c>
      <c r="B22" s="41">
        <f>B21*B8</f>
        <v>42.245784</v>
      </c>
      <c r="C22" s="38" t="s">
        <v>34</v>
      </c>
      <c r="D22" s="28"/>
      <c r="E22" s="42"/>
      <c r="F22" s="43"/>
      <c r="G22" s="44"/>
      <c r="H22" s="46"/>
      <c r="I22" s="12"/>
    </row>
    <row r="23" spans="1:9">
      <c r="A23" s="40" t="s">
        <v>35</v>
      </c>
      <c r="B23" s="41">
        <f>B22/B9/B13</f>
        <v>3.8162406504065</v>
      </c>
      <c r="C23" s="38" t="s">
        <v>34</v>
      </c>
      <c r="D23" s="28"/>
      <c r="E23" s="31" t="s">
        <v>44</v>
      </c>
      <c r="F23" s="21"/>
      <c r="G23" s="47">
        <f>G25*9550/G24</f>
        <v>5.88293265368775</v>
      </c>
      <c r="H23" s="23" t="s">
        <v>34</v>
      </c>
      <c r="I23" s="12"/>
    </row>
    <row r="24" spans="1:9">
      <c r="A24" s="40" t="s">
        <v>37</v>
      </c>
      <c r="B24" s="48">
        <f>B4*60*B9/3.6/2/3.1415926/B8</f>
        <v>4660.96627005588</v>
      </c>
      <c r="C24" s="38" t="s">
        <v>38</v>
      </c>
      <c r="D24" s="28"/>
      <c r="E24" s="31" t="s">
        <v>39</v>
      </c>
      <c r="F24" s="21"/>
      <c r="G24" s="49">
        <f>B24</f>
        <v>4660.96627005588</v>
      </c>
      <c r="H24" s="35" t="s">
        <v>38</v>
      </c>
      <c r="I24" s="12"/>
    </row>
    <row r="25" spans="1:9">
      <c r="A25" s="40" t="s">
        <v>40</v>
      </c>
      <c r="B25" s="41">
        <f>B23*B24/9550</f>
        <v>1.86255172250899</v>
      </c>
      <c r="C25" s="38" t="s">
        <v>29</v>
      </c>
      <c r="D25" s="50"/>
      <c r="E25" s="31" t="s">
        <v>45</v>
      </c>
      <c r="F25" s="21"/>
      <c r="G25" s="47">
        <f>G14+B25</f>
        <v>2.87121996521978</v>
      </c>
      <c r="H25" s="23" t="s">
        <v>29</v>
      </c>
      <c r="I25" s="12"/>
    </row>
    <row r="26" spans="1:9">
      <c r="A26" s="51" t="s">
        <v>46</v>
      </c>
      <c r="B26" s="12"/>
      <c r="C26" s="3"/>
      <c r="E26" s="6"/>
      <c r="F26" s="6"/>
      <c r="I26" s="6"/>
    </row>
    <row r="27" spans="1:9">
      <c r="A27" s="13" t="s">
        <v>47</v>
      </c>
      <c r="B27" s="52">
        <f>((B2+B3)*9.81*B12*COS(RADIANS(D11))+(B2+B3)*9.81*SIN(RADIANS(D11)))*B7/B9/B13</f>
        <v>84.2666859537061</v>
      </c>
      <c r="C27" s="3" t="s">
        <v>34</v>
      </c>
      <c r="D27" s="13" t="s">
        <v>48</v>
      </c>
      <c r="E27" s="52">
        <f>E5*60*B9/3.6/2/3.1415926/B7</f>
        <v>1246.80847723995</v>
      </c>
      <c r="F27" s="12" t="s">
        <v>38</v>
      </c>
      <c r="G27" s="13" t="s">
        <v>49</v>
      </c>
      <c r="H27" s="53">
        <f>B27*E27/9550</f>
        <v>11.0015097796856</v>
      </c>
      <c r="I27" s="12" t="s">
        <v>29</v>
      </c>
    </row>
    <row r="28" spans="1:9">
      <c r="A28" s="11" t="s">
        <v>50</v>
      </c>
      <c r="B28" s="54">
        <f>((B2+80)*9.81*B12*COS(RADIANS(D10))+(B2+80)*9.81*SIN(RADIANS(D10)))*B8/B9/B13</f>
        <v>57.6481479719398</v>
      </c>
      <c r="C28" s="38" t="s">
        <v>34</v>
      </c>
      <c r="D28" s="11" t="s">
        <v>51</v>
      </c>
      <c r="E28" s="54">
        <f>E4*60*B9/3.6/2/3.1415926/B8</f>
        <v>1829.42926099693</v>
      </c>
      <c r="F28" s="39" t="s">
        <v>38</v>
      </c>
      <c r="G28" s="11" t="s">
        <v>52</v>
      </c>
      <c r="H28" s="55">
        <f>B28*E28/9550</f>
        <v>11.0432679311149</v>
      </c>
      <c r="I28" s="39" t="s">
        <v>29</v>
      </c>
    </row>
  </sheetData>
  <mergeCells count="11">
    <mergeCell ref="E14:F14"/>
    <mergeCell ref="E15:F15"/>
    <mergeCell ref="E16:F16"/>
    <mergeCell ref="E17:F17"/>
    <mergeCell ref="E18:F18"/>
    <mergeCell ref="E19:F19"/>
    <mergeCell ref="E20:F20"/>
    <mergeCell ref="E23:F23"/>
    <mergeCell ref="E24:F24"/>
    <mergeCell ref="E25:F25"/>
    <mergeCell ref="D15:D2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selection activeCell="K7" sqref="K7"/>
    </sheetView>
  </sheetViews>
  <sheetFormatPr defaultColWidth="9" defaultRowHeight="14.25"/>
  <cols>
    <col min="1" max="1" width="21.625" customWidth="1"/>
    <col min="2" max="2" width="18.75" customWidth="1"/>
    <col min="4" max="4" width="16.875" customWidth="1"/>
    <col min="6" max="6" width="14.5" customWidth="1"/>
    <col min="7" max="7" width="17.75" customWidth="1"/>
  </cols>
  <sheetData>
    <row r="1" spans="1:9">
      <c r="A1" s="1" t="s">
        <v>0</v>
      </c>
      <c r="B1" s="2" t="s">
        <v>1</v>
      </c>
      <c r="C1" s="3"/>
      <c r="E1" s="4" t="s">
        <v>2</v>
      </c>
      <c r="F1" s="5" t="s">
        <v>3</v>
      </c>
      <c r="G1" s="5"/>
      <c r="I1" s="6"/>
    </row>
    <row r="2" spans="1:9">
      <c r="A2" s="7" t="s">
        <v>4</v>
      </c>
      <c r="B2" s="8">
        <v>706</v>
      </c>
      <c r="C2" s="3" t="s">
        <v>5</v>
      </c>
      <c r="E2" s="9" t="s">
        <v>6</v>
      </c>
      <c r="F2" s="9"/>
      <c r="G2" s="10"/>
      <c r="I2" s="6"/>
    </row>
    <row r="3" spans="1:9">
      <c r="A3" s="7" t="s">
        <v>7</v>
      </c>
      <c r="B3" s="8">
        <v>430</v>
      </c>
      <c r="C3" s="3" t="s">
        <v>5</v>
      </c>
      <c r="E3" s="6"/>
      <c r="F3" s="6"/>
      <c r="I3" s="6"/>
    </row>
    <row r="4" spans="1:9">
      <c r="A4" s="11" t="s">
        <v>8</v>
      </c>
      <c r="B4" s="8">
        <v>40</v>
      </c>
      <c r="C4" s="3" t="s">
        <v>9</v>
      </c>
      <c r="D4" s="11" t="s">
        <v>10</v>
      </c>
      <c r="E4" s="8">
        <v>15</v>
      </c>
      <c r="F4" s="12" t="s">
        <v>9</v>
      </c>
      <c r="I4" s="6"/>
    </row>
    <row r="5" spans="1:9">
      <c r="A5" s="13" t="s">
        <v>11</v>
      </c>
      <c r="B5" s="8">
        <v>40</v>
      </c>
      <c r="C5" s="3" t="s">
        <v>9</v>
      </c>
      <c r="D5" s="13" t="s">
        <v>12</v>
      </c>
      <c r="E5" s="8">
        <v>10.5</v>
      </c>
      <c r="F5" s="12" t="s">
        <v>9</v>
      </c>
      <c r="I5" s="6"/>
    </row>
    <row r="6" spans="1:9">
      <c r="A6" s="7" t="s">
        <v>13</v>
      </c>
      <c r="B6" s="8"/>
      <c r="C6" s="3"/>
      <c r="E6" s="6"/>
      <c r="F6" s="6"/>
      <c r="I6" s="6"/>
    </row>
    <row r="7" spans="1:9">
      <c r="A7" s="7" t="s">
        <v>14</v>
      </c>
      <c r="B7" s="8">
        <v>0.28</v>
      </c>
      <c r="C7" s="3" t="s">
        <v>15</v>
      </c>
      <c r="E7" s="6"/>
      <c r="F7" s="6"/>
      <c r="I7" s="6"/>
    </row>
    <row r="8" spans="1:9">
      <c r="A8" s="7" t="s">
        <v>16</v>
      </c>
      <c r="B8" s="8">
        <v>0.28</v>
      </c>
      <c r="C8" s="3" t="s">
        <v>15</v>
      </c>
      <c r="D8" s="14"/>
      <c r="E8" s="6"/>
      <c r="F8" s="6"/>
      <c r="I8" s="6"/>
    </row>
    <row r="9" spans="1:9">
      <c r="A9" s="7" t="s">
        <v>17</v>
      </c>
      <c r="B9" s="8">
        <v>12.3</v>
      </c>
      <c r="C9" s="3"/>
      <c r="E9" s="6"/>
      <c r="F9" s="6"/>
      <c r="I9" s="6"/>
    </row>
    <row r="10" spans="1:9">
      <c r="A10" s="7" t="s">
        <v>18</v>
      </c>
      <c r="B10" s="8">
        <v>30</v>
      </c>
      <c r="C10" s="3" t="s">
        <v>19</v>
      </c>
      <c r="D10" s="15">
        <f>180/3.1415926*ATAN(B10/100)</f>
        <v>16.699244518852</v>
      </c>
      <c r="E10" s="3" t="s">
        <v>20</v>
      </c>
      <c r="F10" s="6"/>
      <c r="I10" s="6"/>
    </row>
    <row r="11" spans="1:9">
      <c r="A11" s="7" t="s">
        <v>21</v>
      </c>
      <c r="B11" s="8">
        <v>30</v>
      </c>
      <c r="C11" s="3" t="s">
        <v>19</v>
      </c>
      <c r="D11" s="15">
        <f>180/3.1415926*ATAN(B11/100)</f>
        <v>16.699244518852</v>
      </c>
      <c r="E11" s="3" t="s">
        <v>20</v>
      </c>
      <c r="F11" s="6"/>
      <c r="I11" s="6"/>
    </row>
    <row r="12" spans="1:9">
      <c r="A12" s="7" t="s">
        <v>22</v>
      </c>
      <c r="B12" s="8">
        <v>0.02</v>
      </c>
      <c r="C12" s="3"/>
      <c r="E12" s="16" t="s">
        <v>23</v>
      </c>
      <c r="F12" s="17">
        <v>0.45</v>
      </c>
      <c r="G12" s="18"/>
      <c r="I12" s="6"/>
    </row>
    <row r="13" spans="1:9">
      <c r="A13" s="7" t="s">
        <v>24</v>
      </c>
      <c r="B13" s="8">
        <v>0.9</v>
      </c>
      <c r="C13" s="3"/>
      <c r="E13" s="16" t="s">
        <v>25</v>
      </c>
      <c r="F13" s="17">
        <v>2.4</v>
      </c>
      <c r="G13" s="18" t="s">
        <v>26</v>
      </c>
      <c r="I13" s="6"/>
    </row>
    <row r="14" spans="1:9">
      <c r="A14" s="19" t="s">
        <v>27</v>
      </c>
      <c r="B14" s="12"/>
      <c r="C14" s="3"/>
      <c r="E14" s="20" t="s">
        <v>28</v>
      </c>
      <c r="F14" s="21"/>
      <c r="G14" s="22">
        <f>F12*F13*B5*B5*B5/76140/0.9</f>
        <v>1.0086682427108</v>
      </c>
      <c r="H14" s="23" t="s">
        <v>29</v>
      </c>
      <c r="I14" s="6"/>
    </row>
    <row r="15" spans="1:9">
      <c r="A15" s="24" t="s">
        <v>30</v>
      </c>
      <c r="B15" s="25">
        <f>(B2+B3)*9.81*B12</f>
        <v>222.8832</v>
      </c>
      <c r="C15" s="3" t="s">
        <v>31</v>
      </c>
      <c r="D15" s="26" t="s">
        <v>32</v>
      </c>
      <c r="E15" s="20"/>
      <c r="F15" s="21"/>
      <c r="G15" s="27"/>
      <c r="H15" s="23"/>
      <c r="I15" s="12"/>
    </row>
    <row r="16" spans="1:9">
      <c r="A16" s="24" t="s">
        <v>33</v>
      </c>
      <c r="B16" s="25">
        <f>B15*B7</f>
        <v>62.407296</v>
      </c>
      <c r="C16" s="3" t="s">
        <v>34</v>
      </c>
      <c r="D16" s="28"/>
      <c r="E16" s="29"/>
      <c r="F16" s="21"/>
      <c r="G16" s="30"/>
      <c r="H16" s="23"/>
      <c r="I16" s="12"/>
    </row>
    <row r="17" spans="1:9">
      <c r="A17" s="24" t="s">
        <v>35</v>
      </c>
      <c r="B17" s="25">
        <f>B16/B9/B13</f>
        <v>5.63751544715447</v>
      </c>
      <c r="C17" s="3" t="s">
        <v>34</v>
      </c>
      <c r="D17" s="28"/>
      <c r="E17" s="31" t="s">
        <v>36</v>
      </c>
      <c r="F17" s="21"/>
      <c r="G17" s="32">
        <f>G19*9550/G18</f>
        <v>7.70420745043572</v>
      </c>
      <c r="H17" s="23" t="s">
        <v>34</v>
      </c>
      <c r="I17" s="12"/>
    </row>
    <row r="18" spans="1:9">
      <c r="A18" s="24" t="s">
        <v>37</v>
      </c>
      <c r="B18" s="33">
        <f>B5*60*B9/3.6/2/3.1415926/B7</f>
        <v>4660.96627005588</v>
      </c>
      <c r="C18" s="3" t="s">
        <v>38</v>
      </c>
      <c r="D18" s="28"/>
      <c r="E18" s="31" t="s">
        <v>39</v>
      </c>
      <c r="F18" s="21"/>
      <c r="G18" s="34">
        <f>B18</f>
        <v>4660.96627005588</v>
      </c>
      <c r="H18" s="35" t="s">
        <v>38</v>
      </c>
      <c r="I18" s="12"/>
    </row>
    <row r="19" spans="1:9">
      <c r="A19" s="24" t="s">
        <v>40</v>
      </c>
      <c r="B19" s="25">
        <f>B17*B18/9550</f>
        <v>2.75144181634617</v>
      </c>
      <c r="C19" s="3" t="s">
        <v>29</v>
      </c>
      <c r="D19" s="28"/>
      <c r="E19" s="31" t="s">
        <v>41</v>
      </c>
      <c r="F19" s="21"/>
      <c r="G19" s="32">
        <f>G14+B19</f>
        <v>3.76011005905697</v>
      </c>
      <c r="H19" s="23" t="s">
        <v>29</v>
      </c>
      <c r="I19" s="12"/>
    </row>
    <row r="20" spans="1:9">
      <c r="A20" s="36" t="s">
        <v>42</v>
      </c>
      <c r="B20" s="37" t="s">
        <v>43</v>
      </c>
      <c r="C20" s="38"/>
      <c r="D20" s="28"/>
      <c r="E20" s="39"/>
      <c r="F20" s="21"/>
    </row>
    <row r="21" spans="1:9">
      <c r="A21" s="40" t="s">
        <v>30</v>
      </c>
      <c r="B21" s="41">
        <f>(B2+91)*9.81*B12</f>
        <v>156.3714</v>
      </c>
      <c r="C21" s="38" t="s">
        <v>31</v>
      </c>
      <c r="D21" s="28"/>
      <c r="E21" s="42"/>
      <c r="F21" s="43"/>
      <c r="G21" s="44"/>
      <c r="H21" s="45"/>
      <c r="I21" s="12"/>
    </row>
    <row r="22" spans="1:9">
      <c r="A22" s="40" t="s">
        <v>33</v>
      </c>
      <c r="B22" s="41">
        <f>B21*B8</f>
        <v>43.783992</v>
      </c>
      <c r="C22" s="38" t="s">
        <v>34</v>
      </c>
      <c r="D22" s="28"/>
      <c r="E22" s="42"/>
      <c r="F22" s="43"/>
      <c r="G22" s="44"/>
      <c r="H22" s="46"/>
      <c r="I22" s="12"/>
    </row>
    <row r="23" spans="1:9">
      <c r="A23" s="40" t="s">
        <v>35</v>
      </c>
      <c r="B23" s="41">
        <f>B22/B9/B13</f>
        <v>3.95519349593496</v>
      </c>
      <c r="C23" s="38" t="s">
        <v>34</v>
      </c>
      <c r="D23" s="28"/>
      <c r="E23" s="31" t="s">
        <v>44</v>
      </c>
      <c r="F23" s="21"/>
      <c r="G23" s="47">
        <f>G25*9550/G24</f>
        <v>6.02188549921621</v>
      </c>
      <c r="H23" s="23" t="s">
        <v>34</v>
      </c>
      <c r="I23" s="12"/>
    </row>
    <row r="24" spans="1:9">
      <c r="A24" s="40" t="s">
        <v>37</v>
      </c>
      <c r="B24" s="48">
        <f>B4*60*B9/3.6/2/3.1415926/B8</f>
        <v>4660.96627005588</v>
      </c>
      <c r="C24" s="38" t="s">
        <v>38</v>
      </c>
      <c r="D24" s="28"/>
      <c r="E24" s="31" t="s">
        <v>39</v>
      </c>
      <c r="F24" s="21"/>
      <c r="G24" s="49">
        <f>B24</f>
        <v>4660.96627005588</v>
      </c>
      <c r="H24" s="35" t="s">
        <v>38</v>
      </c>
      <c r="I24" s="12"/>
    </row>
    <row r="25" spans="1:9">
      <c r="A25" s="40" t="s">
        <v>40</v>
      </c>
      <c r="B25" s="41">
        <f>B23*B24/9550</f>
        <v>1.93036895037667</v>
      </c>
      <c r="C25" s="38" t="s">
        <v>29</v>
      </c>
      <c r="D25" s="50"/>
      <c r="E25" s="31" t="s">
        <v>45</v>
      </c>
      <c r="F25" s="21"/>
      <c r="G25" s="47">
        <f>G14+B25</f>
        <v>2.93903719308747</v>
      </c>
      <c r="H25" s="23" t="s">
        <v>29</v>
      </c>
      <c r="I25" s="12"/>
    </row>
    <row r="26" spans="1:9">
      <c r="A26" s="51" t="s">
        <v>46</v>
      </c>
      <c r="B26" s="12"/>
      <c r="C26" s="3"/>
      <c r="E26" s="6"/>
      <c r="F26" s="6"/>
      <c r="I26" s="6"/>
    </row>
    <row r="27" spans="1:9">
      <c r="A27" s="13" t="s">
        <v>47</v>
      </c>
      <c r="B27" s="52">
        <f>((B2+B3)*9.81*B12*COS(RADIANS(D11))+(B2+B3)*9.81*SIN(RADIANS(D11)))*B7/B9/B13</f>
        <v>86.3961689922474</v>
      </c>
      <c r="C27" s="3" t="s">
        <v>34</v>
      </c>
      <c r="D27" s="13" t="s">
        <v>48</v>
      </c>
      <c r="E27" s="52">
        <f>E5*60*B9/3.6/2/3.1415926/B7</f>
        <v>1223.50364588967</v>
      </c>
      <c r="F27" s="12" t="s">
        <v>38</v>
      </c>
      <c r="G27" s="13" t="s">
        <v>49</v>
      </c>
      <c r="H27" s="53">
        <f>B27*E27/9550</f>
        <v>11.0686940055408</v>
      </c>
      <c r="I27" s="12" t="s">
        <v>29</v>
      </c>
    </row>
    <row r="28" spans="1:9">
      <c r="A28" s="11" t="s">
        <v>50</v>
      </c>
      <c r="B28" s="54">
        <f>((B2+80)*9.81*B12*COS(RADIANS(D10))+(B2+80)*9.81*SIN(RADIANS(D10)))*B8/B9/B13</f>
        <v>59.7776310104811</v>
      </c>
      <c r="C28" s="38" t="s">
        <v>34</v>
      </c>
      <c r="D28" s="11" t="s">
        <v>51</v>
      </c>
      <c r="E28" s="54">
        <f>E4*60*B9/3.6/2/3.1415926/B8</f>
        <v>1747.86235127095</v>
      </c>
      <c r="F28" s="39" t="s">
        <v>38</v>
      </c>
      <c r="G28" s="11" t="s">
        <v>52</v>
      </c>
      <c r="H28" s="55">
        <f>B28*E28/9550</f>
        <v>10.9406356744908</v>
      </c>
      <c r="I28" s="39" t="s">
        <v>29</v>
      </c>
    </row>
  </sheetData>
  <mergeCells count="11">
    <mergeCell ref="E14:F14"/>
    <mergeCell ref="E15:F15"/>
    <mergeCell ref="E16:F16"/>
    <mergeCell ref="E17:F17"/>
    <mergeCell ref="E18:F18"/>
    <mergeCell ref="E19:F19"/>
    <mergeCell ref="E20:F20"/>
    <mergeCell ref="E23:F23"/>
    <mergeCell ref="E24:F24"/>
    <mergeCell ref="E25:F25"/>
    <mergeCell ref="D15:D2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Louis 宗鹭洋</cp:lastModifiedBy>
  <dcterms:created xsi:type="dcterms:W3CDTF">2008-09-11T17:22:00Z</dcterms:created>
  <cp:lastPrinted>2024-03-20T00:29:00Z</cp:lastPrinted>
  <dcterms:modified xsi:type="dcterms:W3CDTF">2026-08-06T07:27:51Z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8578DBA16F6B4101B33ADB0201BC3800_12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